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https://inefop-my.sharepoint.com/personal/creyes_inefop_org_uy/Documents/Desktop/PUBLICACIÓN DE LLAMADOS A CURSOS-PROYECTOS/Año 2026/Llamado Autonomía Ec. Mujeres/"/>
    </mc:Choice>
  </mc:AlternateContent>
  <xr:revisionPtr revIDLastSave="0" documentId="8_{B684F49F-F958-400F-8701-7BB50DE67F53}" xr6:coauthVersionLast="47" xr6:coauthVersionMax="47" xr10:uidLastSave="{00000000-0000-0000-0000-000000000000}"/>
  <bookViews>
    <workbookView xWindow="-110" yWindow="-110" windowWidth="19420" windowHeight="10300" xr2:uid="{EA5FDEF9-FDB3-479E-8AD3-32FC282B66E8}"/>
  </bookViews>
  <sheets>
    <sheet name="TABLA" sheetId="1" r:id="rId1"/>
    <sheet name="Logística" sheetId="2" state="hidden" r:id="rId2"/>
  </sheets>
  <externalReferences>
    <externalReference r:id="rId3"/>
    <externalReference r:id="rId4"/>
    <externalReference r:id="rId5"/>
  </externalReferences>
  <definedNames>
    <definedName name="Administración">[1]DATOS!$C$7</definedName>
    <definedName name="Amortizacion">[1]DATOS!$C$9</definedName>
    <definedName name="_xlnm.Print_Area" localSheetId="0">TABLA!$A$1:$Q$34</definedName>
    <definedName name="Coordinacion">[1]DATOS!$C$5</definedName>
    <definedName name="Correctivo_online">[1]DATOS!$C$13</definedName>
    <definedName name="Correctivo_otros">[1]DATOS!$C$14</definedName>
    <definedName name="DIAS_BASE">[1]PROYECCION!$C$11</definedName>
    <definedName name="docencia">[1]DATOS!$C$4</definedName>
    <definedName name="EXTERNOS">[1]PROYECCION!$C$3</definedName>
    <definedName name="Funcionamiento">[1]DATOS!$C$8</definedName>
    <definedName name="HD">'[2]HORA DOCENTE'!$C$3</definedName>
    <definedName name="NAFTA" localSheetId="0">#REF!</definedName>
    <definedName name="NAFTA">#REF!</definedName>
    <definedName name="Papeleria">[1]DATOS!$C$11</definedName>
    <definedName name="PRODUCTIVIDAD">[1]PROYECCION!$C$4</definedName>
    <definedName name="Reuniones">[1]DATOS!$C$6</definedName>
    <definedName name="SIGNIFICACION">[3]Hoja2!$E$22</definedName>
    <definedName name="Superavit">[1]DATOS!$C$12</definedName>
    <definedName name="Valor_hora">[1]DATOS!$C$3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W8" i="2"/>
  <c r="H8" i="2"/>
  <c r="P8" i="2"/>
  <c r="R8" i="2" s="1"/>
  <c r="W7" i="2"/>
  <c r="H7" i="2"/>
  <c r="N7" i="2"/>
  <c r="W6" i="2"/>
  <c r="H6" i="2"/>
  <c r="P6" i="2"/>
  <c r="W5" i="2"/>
  <c r="P5" i="2"/>
  <c r="H5" i="2"/>
  <c r="N5" i="2"/>
  <c r="R5" i="2" s="1"/>
  <c r="W4" i="2"/>
  <c r="H4" i="2"/>
  <c r="P4" i="2"/>
  <c r="O7" i="2"/>
  <c r="Q7" i="2"/>
  <c r="S7" i="2"/>
  <c r="P7" i="2"/>
  <c r="R7" i="2"/>
  <c r="T7" i="2" s="1"/>
  <c r="O5" i="2"/>
  <c r="Q5" i="2" s="1"/>
  <c r="N6" i="2"/>
  <c r="T6" i="2" s="1"/>
  <c r="R6" i="2"/>
  <c r="N8" i="2"/>
  <c r="N4" i="2"/>
  <c r="O4" i="2"/>
  <c r="Q4" i="2" s="1"/>
  <c r="O6" i="2"/>
  <c r="O8" i="2"/>
  <c r="R4" i="2"/>
  <c r="T4" i="2" l="1"/>
  <c r="S8" i="2"/>
  <c r="T8" i="2"/>
  <c r="Q6" i="2"/>
  <c r="S6" i="2" s="1"/>
  <c r="T5" i="2"/>
  <c r="Q8" i="2"/>
  <c r="S4" i="2"/>
  <c r="S5" i="2"/>
  <c r="V4" i="2"/>
  <c r="V8" i="2"/>
  <c r="V7" i="2"/>
  <c r="V6" i="2"/>
  <c r="V5" i="2"/>
</calcChain>
</file>

<file path=xl/sharedStrings.xml><?xml version="1.0" encoding="utf-8"?>
<sst xmlns="http://schemas.openxmlformats.org/spreadsheetml/2006/main" count="175" uniqueCount="68">
  <si>
    <t>GEN 2026</t>
  </si>
  <si>
    <t>Lista de cursos solicitados en el marco del llamado a Autonomía económica de las mujeres</t>
  </si>
  <si>
    <t>Tramo poblacional</t>
  </si>
  <si>
    <r>
      <rPr>
        <b/>
        <sz val="12"/>
        <color theme="1"/>
        <rFont val="Aptos Display"/>
        <family val="2"/>
        <scheme val="major"/>
      </rPr>
      <t xml:space="preserve">Componentes solicitados para cada curso
</t>
    </r>
    <r>
      <rPr>
        <sz val="12"/>
        <color theme="1"/>
        <rFont val="Aptos Display"/>
        <family val="2"/>
        <scheme val="major"/>
      </rPr>
      <t>(para el componente específico se indica la carga horaria del total de los módulos que se requieren para el curso)</t>
    </r>
  </si>
  <si>
    <t>Unidad grupal</t>
  </si>
  <si>
    <r>
      <rPr>
        <b/>
        <sz val="12"/>
        <color theme="1"/>
        <rFont val="Aptos Display"/>
        <family val="2"/>
        <scheme val="major"/>
      </rPr>
      <t>Formatos de cursada aceptados</t>
    </r>
    <r>
      <rPr>
        <sz val="12"/>
        <color theme="1"/>
        <rFont val="Aptos Display"/>
        <family val="2"/>
        <scheme val="major"/>
      </rPr>
      <t xml:space="preserve">
(los casos sin dato, indican que no se solicitan)</t>
    </r>
  </si>
  <si>
    <t>G</t>
  </si>
  <si>
    <t>P</t>
  </si>
  <si>
    <t>V</t>
  </si>
  <si>
    <t>Presupuesto base máximo  (*)</t>
  </si>
  <si>
    <t>COD</t>
  </si>
  <si>
    <t>Área Temática</t>
  </si>
  <si>
    <t>Curso</t>
  </si>
  <si>
    <t>Origen de la demanda</t>
  </si>
  <si>
    <t>Específico.</t>
  </si>
  <si>
    <t>Temáticas Transversales</t>
  </si>
  <si>
    <t>Proyecto Ocupacional</t>
  </si>
  <si>
    <t xml:space="preserve">Diagnósitco </t>
  </si>
  <si>
    <t>Acompañamiento</t>
  </si>
  <si>
    <t>ILA</t>
  </si>
  <si>
    <t>TOTAL</t>
  </si>
  <si>
    <t>Mínima</t>
  </si>
  <si>
    <t>Máxima</t>
  </si>
  <si>
    <t>Presencial</t>
  </si>
  <si>
    <t>Semi presencial</t>
  </si>
  <si>
    <t>On line</t>
  </si>
  <si>
    <t>RH</t>
  </si>
  <si>
    <t>FUNCIONA 1</t>
  </si>
  <si>
    <t>FUNCIONA 2</t>
  </si>
  <si>
    <t>SUPERAVIT 1</t>
  </si>
  <si>
    <t>SUPERAVIT 2</t>
  </si>
  <si>
    <t>CORRECTIVO 1</t>
  </si>
  <si>
    <t>CORRECTIVO 2</t>
  </si>
  <si>
    <t>AJUSTE 2024</t>
  </si>
  <si>
    <t>09002</t>
  </si>
  <si>
    <t>Administración y Comercio</t>
  </si>
  <si>
    <t>Iniciación en ventas</t>
  </si>
  <si>
    <t>SI</t>
  </si>
  <si>
    <t>NO</t>
  </si>
  <si>
    <t>09003</t>
  </si>
  <si>
    <t>Logística</t>
  </si>
  <si>
    <t>Auxiliar de logística</t>
  </si>
  <si>
    <t>Cuidados</t>
  </si>
  <si>
    <t>Auxiliar en recreación y bienestar para personas adultas mayores</t>
  </si>
  <si>
    <t>Gastronomía</t>
  </si>
  <si>
    <t>Cocina básica</t>
  </si>
  <si>
    <t>Panadería básica</t>
  </si>
  <si>
    <t>Ruralidad</t>
  </si>
  <si>
    <t>Carpintería rural básica</t>
  </si>
  <si>
    <t>Operador/a de Maquinaria Agrícola Básica con preparación libreta H</t>
  </si>
  <si>
    <t>Operador/a de Silos</t>
  </si>
  <si>
    <t>Liderazgo para mandos medios</t>
  </si>
  <si>
    <t>Básico en Hoja de Cálculo</t>
  </si>
  <si>
    <t>Iniciación en Community Management</t>
  </si>
  <si>
    <t>Gestión de emprendimientos gastronómicos</t>
  </si>
  <si>
    <t>Industrias creativas</t>
  </si>
  <si>
    <t>Gestión de proyectos en industrias creativas</t>
  </si>
  <si>
    <t>Proyección internacional para industrias creativas</t>
  </si>
  <si>
    <t>Operador-a de teleasistencia</t>
  </si>
  <si>
    <r>
      <rPr>
        <b/>
        <sz val="12"/>
        <color theme="1"/>
        <rFont val="Aptos Display"/>
        <family val="2"/>
        <scheme val="major"/>
      </rPr>
      <t xml:space="preserve">(*) </t>
    </r>
    <r>
      <rPr>
        <sz val="12"/>
        <color theme="1"/>
        <rFont val="Aptos Display"/>
        <family val="2"/>
        <scheme val="major"/>
      </rPr>
      <t>El presupuesto base refiere al que cotiza INEFOP por concepto de recursos humanos, gastos de funcionamiento y superavit. Los presupuestos base de los cursos pueden ser iguales o inferiores a los que se indican aquí. Sobre el presupuesto base pueden incluirse insumos adicionales que satisfagan las condiciones que se indican en los Términos de Referencia.</t>
    </r>
  </si>
  <si>
    <r>
      <rPr>
        <b/>
        <sz val="11"/>
        <color theme="1"/>
        <rFont val="Bahnschrift"/>
        <family val="2"/>
      </rPr>
      <t xml:space="preserve">Componentes solicitados para cada curso
</t>
    </r>
    <r>
      <rPr>
        <sz val="11"/>
        <color theme="1"/>
        <rFont val="Bahnschrift"/>
        <family val="2"/>
      </rPr>
      <t>(para el componente específico se indica la carga horaria del total de los módulos que se requieren para el curso)</t>
    </r>
  </si>
  <si>
    <r>
      <rPr>
        <b/>
        <sz val="11"/>
        <color theme="1"/>
        <rFont val="Bahnschrift"/>
        <family val="2"/>
      </rPr>
      <t>Formatos de cursada aceptados</t>
    </r>
    <r>
      <rPr>
        <sz val="11"/>
        <color theme="1"/>
        <rFont val="Bahnschrift"/>
        <family val="2"/>
      </rPr>
      <t xml:space="preserve">
(los casos sin dato, indican que no se solicitan)</t>
    </r>
  </si>
  <si>
    <t>Emprendedurismo</t>
  </si>
  <si>
    <t>Presencial y semipresencial</t>
  </si>
  <si>
    <t>Almacenamiento y distribución de alimentos perecederos</t>
  </si>
  <si>
    <t>Almacenamiento y distribución de mercancías peligrosas</t>
  </si>
  <si>
    <t>Manejo de autoelevadores (con libreta H)</t>
  </si>
  <si>
    <t>Transportista de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</si>
</sst>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.00\ _€_-;\-* #,##0.00\ _€_-;_-* &quot;-&quot;??\ _€_-;_-@_-"/>
    <numFmt numFmtId="166" formatCode="_-* #,##0\ _€_-;\-* #,##0\ _€_-;_-* &quot;-&quot;??\ _€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FF0000"/>
      <name val="Bahnschrift"/>
      <family val="2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9" tint="-0.249977111117893"/>
      <name val="Aptos Display"/>
      <family val="2"/>
      <scheme val="major"/>
    </font>
    <font>
      <b/>
      <sz val="12"/>
      <color theme="8" tint="-0.249977111117893"/>
      <name val="Aptos Display"/>
      <family val="2"/>
      <scheme val="major"/>
    </font>
    <font>
      <b/>
      <sz val="12"/>
      <color theme="8" tint="-0.249977111117893"/>
      <name val="Aptos Narrow"/>
      <family val="2"/>
      <scheme val="minor"/>
    </font>
    <font>
      <b/>
      <sz val="16"/>
      <color theme="1"/>
      <name val="Aptos Display"/>
      <family val="2"/>
      <scheme val="major"/>
    </font>
    <font>
      <b/>
      <sz val="12"/>
      <color rgb="FFFF000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BABAB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2" applyFont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9" fontId="6" fillId="0" borderId="0" xfId="1" applyFont="1" applyAlignment="1">
      <alignment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0" fontId="8" fillId="0" borderId="0" xfId="1" applyNumberFormat="1" applyFont="1" applyAlignment="1">
      <alignment vertical="center"/>
    </xf>
    <xf numFmtId="0" fontId="7" fillId="0" borderId="6" xfId="0" applyFont="1" applyBorder="1" applyAlignment="1">
      <alignment vertical="center" wrapText="1"/>
    </xf>
    <xf numFmtId="9" fontId="7" fillId="0" borderId="6" xfId="1" applyFont="1" applyBorder="1" applyAlignment="1">
      <alignment vertical="center" wrapText="1"/>
    </xf>
    <xf numFmtId="10" fontId="10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 inden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 indent="1"/>
    </xf>
    <xf numFmtId="0" fontId="6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166" fontId="6" fillId="0" borderId="7" xfId="0" applyNumberFormat="1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226218</xdr:colOff>
      <xdr:row>0</xdr:row>
      <xdr:rowOff>0</xdr:rowOff>
    </xdr:from>
    <xdr:to>
      <xdr:col>16</xdr:col>
      <xdr:colOff>759696</xdr:colOff>
      <xdr:row>1</xdr:row>
      <xdr:rowOff>270055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EB6D18-0A64-4E4A-9E53-1DDAFE976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4531" y="438150"/>
          <a:ext cx="533478" cy="5413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fop.sharepoint.com/sites/UnidaddeAdquisiciones/Documentos%20compartidos/Llamados%20a%20proyectos%20de%20cursos/2024/AT00_24%20-%20AREAS%20TEMATICAS/AT00_24%20-%20CURSOS%20SOLICITADOS.xlsx" TargetMode="External"/><Relationship Id="rId1" Type="http://schemas.openxmlformats.org/officeDocument/2006/relationships/externalLinkPath" Target="https://inefop.sharepoint.com/personal/gsommer_inefop_org_uy/Documents/Archivos%20de%20chat%20de%20Microsoft%20Teams/AT00_24%20-%20CURSOS%20SOLICITAD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fop.sharepoint.com/sites/UnidaddeAdquisiciones/Documentos%20compartidos/CODIGOS%20CATALOGO.xlsx" TargetMode="External"/><Relationship Id="rId1" Type="http://schemas.openxmlformats.org/officeDocument/2006/relationships/externalLinkPath" Target="https://inefop.sharepoint.com/sites/UnidaddeAdquisiciones/Documentos%20compartidos/CODIGOS%20CATALOG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fop-my.sharepoint.com/personal/apaladino_inefop_org_uy/Documents/Compartida%20Evaluaci&#243;n/3.%20Llamados%20plataforma/2022/1308%20-%20J&#211;VENES/2DA%20APERTURA%20-%20DICIEMBRE/1308%20(2)%20-%20LIBRO%20DE%20EVALUACION.xlsx" TargetMode="External"/><Relationship Id="rId1" Type="http://schemas.openxmlformats.org/officeDocument/2006/relationships/externalLinkPath" Target="https://inefop.sharepoint.com/personal/apaladino_inefop_org_uy/Documents/Compartida%20Evaluaci&#243;n/3.%20Llamados%20plataforma/2022/1308%20-%20J&#211;VENES/2DA%20APERTURA%20-%20DICIEMBRE/1308%20(2)%20-%20LIBRO%20DE%20EVALU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r94r_Vgn0U-bujsZZ2zyFw5jFdiub-1AjebWW49raWOR3sQ4rWjbTpYnjxtuZMTb" itemId="015DAGOU75DUQTX54DKVCJHYQZXI4TXJVA">
      <xxl21:absoluteUrl r:id="rId2"/>
    </xxl21:alternateUrls>
    <sheetNames>
      <sheetName val="CURSOS"/>
      <sheetName val="AREAS TEMATICAS"/>
      <sheetName val="PROYECCION"/>
      <sheetName val="TURISMO"/>
      <sheetName val="DATOS"/>
      <sheetName val="ADMINISTRACIÓN"/>
      <sheetName val="CATALOGO"/>
      <sheetName val="Hoja4"/>
      <sheetName val="AT00_24 - CURSOS SOLICIT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DIGOS CATALOGO"/>
      <sheetName val="PRESUPUESTACION"/>
      <sheetName val="HORA DOCENTE"/>
      <sheetName val="CODIGOS FORMATOS"/>
      <sheetName val="CODIGOS AT"/>
      <sheetName val="AT01_24"/>
    </sheetNames>
    <sheetDataSet>
      <sheetData sheetId="0"/>
      <sheetData sheetId="1"/>
      <sheetData sheetId="2">
        <row r="3">
          <cell r="C3">
            <v>1062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FICHA TÉCNICA"/>
      <sheetName val="CUADROS RESUMEN"/>
      <sheetName val="Hoja2"/>
      <sheetName val="PUNTAJES"/>
      <sheetName val="Hoja3"/>
      <sheetName val="DOCENTES"/>
      <sheetName val="TABLA RESUMEN"/>
      <sheetName val="TABLA PUBLICABLE"/>
      <sheetName val="CONDICIONES DE MINIMA"/>
      <sheetName val="CATALOGO"/>
      <sheetName val="POSTULACIONES"/>
      <sheetName val="POSTULACIONES GESTION"/>
      <sheetName val="EVALUACION TECNICA"/>
      <sheetName val="EVALUACION DOCENTE"/>
      <sheetName val="RECO_EVALUACIION DOCENTE"/>
      <sheetName val="GRILLA TECNICA"/>
      <sheetName val="SUPERVISION"/>
      <sheetName val="CODIFICACION"/>
      <sheetName val="PRESUPUESTOS"/>
      <sheetName val="ECAS"/>
      <sheetName val="JUICIOS MDM"/>
      <sheetName val="1308 (2) - LIBRO DE EVALUAC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C82F-D1B4-4F2A-9F92-80775D4E74EF}">
  <sheetPr>
    <pageSetUpPr fitToPage="1"/>
  </sheetPr>
  <dimension ref="A1:AA23"/>
  <sheetViews>
    <sheetView tabSelected="1" topLeftCell="B1" zoomScale="85" zoomScaleNormal="85" workbookViewId="0">
      <selection activeCell="B9" sqref="B9"/>
    </sheetView>
  </sheetViews>
  <sheetFormatPr baseColWidth="10" defaultColWidth="11.453125" defaultRowHeight="16.899999999999999" customHeight="1" x14ac:dyDescent="0.35"/>
  <cols>
    <col min="1" max="1" width="11.26953125" style="24" hidden="1" customWidth="1"/>
    <col min="2" max="2" width="36" style="26" customWidth="1"/>
    <col min="3" max="3" width="69.26953125" style="26" customWidth="1"/>
    <col min="4" max="4" width="12.1796875" style="23" bestFit="1" customWidth="1"/>
    <col min="5" max="5" width="10.7265625" style="23" bestFit="1" customWidth="1"/>
    <col min="6" max="6" width="13.1796875" style="23" bestFit="1" customWidth="1"/>
    <col min="7" max="7" width="12.26953125" style="23" bestFit="1" customWidth="1"/>
    <col min="8" max="8" width="11.6328125" style="23" bestFit="1" customWidth="1"/>
    <col min="9" max="9" width="16.6328125" style="23" customWidth="1"/>
    <col min="10" max="10" width="3.90625" style="23" bestFit="1" customWidth="1"/>
    <col min="11" max="11" width="6.90625" style="23" bestFit="1" customWidth="1"/>
    <col min="12" max="12" width="7.54296875" style="23" bestFit="1" customWidth="1"/>
    <col min="13" max="13" width="8" style="23" bestFit="1" customWidth="1"/>
    <col min="14" max="14" width="10.26953125" style="23" bestFit="1" customWidth="1"/>
    <col min="15" max="15" width="10.1796875" style="23" bestFit="1" customWidth="1"/>
    <col min="16" max="16" width="20.81640625" style="23" customWidth="1"/>
    <col min="17" max="17" width="15.453125" style="25" customWidth="1"/>
    <col min="18" max="18" width="11.453125" style="26"/>
    <col min="19" max="21" width="18.7265625" style="26" customWidth="1"/>
    <col min="22" max="22" width="13.453125" style="26" bestFit="1" customWidth="1"/>
    <col min="23" max="23" width="11.453125" style="26"/>
    <col min="24" max="24" width="19.54296875" style="26" customWidth="1"/>
    <col min="25" max="25" width="19.54296875" style="22" customWidth="1"/>
    <col min="26" max="26" width="19.54296875" style="26" customWidth="1"/>
    <col min="27" max="27" width="19.54296875" style="33" customWidth="1"/>
    <col min="28" max="16384" width="11.453125" style="26"/>
  </cols>
  <sheetData>
    <row r="1" spans="1:27" ht="22.15" customHeight="1" x14ac:dyDescent="0.35">
      <c r="B1" s="50" t="s">
        <v>0</v>
      </c>
      <c r="C1" s="50"/>
      <c r="D1" s="51"/>
    </row>
    <row r="2" spans="1:27" ht="32.15" customHeight="1" x14ac:dyDescent="0.35">
      <c r="B2" s="50" t="s">
        <v>1</v>
      </c>
      <c r="C2" s="50"/>
      <c r="D2" s="51"/>
      <c r="K2" s="27"/>
    </row>
    <row r="4" spans="1:27" ht="49.5" customHeight="1" x14ac:dyDescent="0.35">
      <c r="A4" s="28"/>
      <c r="B4" s="52"/>
      <c r="C4" s="52"/>
      <c r="D4" s="53" t="s">
        <v>2</v>
      </c>
      <c r="E4" s="54" t="s">
        <v>3</v>
      </c>
      <c r="F4" s="54"/>
      <c r="G4" s="54"/>
      <c r="H4" s="54"/>
      <c r="I4" s="54"/>
      <c r="J4" s="54"/>
      <c r="K4" s="54"/>
      <c r="L4" s="55" t="s">
        <v>4</v>
      </c>
      <c r="M4" s="55"/>
      <c r="N4" s="54" t="s">
        <v>5</v>
      </c>
      <c r="O4" s="56"/>
      <c r="P4" s="56"/>
      <c r="Q4" s="42" t="s">
        <v>9</v>
      </c>
    </row>
    <row r="5" spans="1:27" s="30" customFormat="1" ht="37" customHeight="1" x14ac:dyDescent="0.35">
      <c r="A5" s="29" t="s">
        <v>10</v>
      </c>
      <c r="B5" s="57" t="s">
        <v>11</v>
      </c>
      <c r="C5" s="57" t="s">
        <v>12</v>
      </c>
      <c r="D5" s="58"/>
      <c r="E5" s="58" t="s">
        <v>14</v>
      </c>
      <c r="F5" s="58" t="s">
        <v>15</v>
      </c>
      <c r="G5" s="58" t="s">
        <v>16</v>
      </c>
      <c r="H5" s="58" t="s">
        <v>17</v>
      </c>
      <c r="I5" s="58" t="s">
        <v>18</v>
      </c>
      <c r="J5" s="58" t="s">
        <v>19</v>
      </c>
      <c r="K5" s="59" t="s">
        <v>20</v>
      </c>
      <c r="L5" s="58" t="s">
        <v>21</v>
      </c>
      <c r="M5" s="58" t="s">
        <v>22</v>
      </c>
      <c r="N5" s="58" t="s">
        <v>23</v>
      </c>
      <c r="O5" s="58" t="s">
        <v>24</v>
      </c>
      <c r="P5" s="58" t="s">
        <v>25</v>
      </c>
      <c r="Q5" s="42"/>
      <c r="X5" s="38"/>
      <c r="Y5" s="39"/>
      <c r="Z5" s="38"/>
      <c r="AA5" s="39"/>
    </row>
    <row r="6" spans="1:27" ht="24" customHeight="1" x14ac:dyDescent="0.35">
      <c r="A6" s="31" t="s">
        <v>34</v>
      </c>
      <c r="B6" s="60" t="s">
        <v>35</v>
      </c>
      <c r="C6" s="60" t="s">
        <v>36</v>
      </c>
      <c r="D6" s="61">
        <v>1</v>
      </c>
      <c r="E6" s="62">
        <v>68</v>
      </c>
      <c r="F6" s="61">
        <v>15</v>
      </c>
      <c r="G6" s="61">
        <v>15</v>
      </c>
      <c r="H6" s="61">
        <v>12</v>
      </c>
      <c r="I6" s="61">
        <v>80</v>
      </c>
      <c r="J6" s="61">
        <v>20</v>
      </c>
      <c r="K6" s="61">
        <f t="shared" ref="K6:K20" si="0">SUM(E6:J6)</f>
        <v>210</v>
      </c>
      <c r="L6" s="61">
        <v>18</v>
      </c>
      <c r="M6" s="63">
        <v>25</v>
      </c>
      <c r="N6" s="64" t="s">
        <v>37</v>
      </c>
      <c r="O6" s="64" t="s">
        <v>38</v>
      </c>
      <c r="P6" s="64" t="s">
        <v>38</v>
      </c>
      <c r="Q6" s="65">
        <v>840586.53872220521</v>
      </c>
      <c r="T6" s="32"/>
      <c r="U6" s="32"/>
      <c r="V6" s="32"/>
      <c r="X6" s="32"/>
      <c r="Y6" s="40"/>
      <c r="Z6" s="35"/>
      <c r="AA6" s="37"/>
    </row>
    <row r="7" spans="1:27" ht="24" customHeight="1" x14ac:dyDescent="0.35">
      <c r="A7" s="31" t="s">
        <v>39</v>
      </c>
      <c r="B7" s="60" t="s">
        <v>40</v>
      </c>
      <c r="C7" s="60" t="s">
        <v>41</v>
      </c>
      <c r="D7" s="61">
        <v>1</v>
      </c>
      <c r="E7" s="62">
        <v>100</v>
      </c>
      <c r="F7" s="61">
        <v>15</v>
      </c>
      <c r="G7" s="61">
        <v>15</v>
      </c>
      <c r="H7" s="61">
        <v>12</v>
      </c>
      <c r="I7" s="61">
        <v>80</v>
      </c>
      <c r="J7" s="61">
        <v>20</v>
      </c>
      <c r="K7" s="61">
        <f t="shared" si="0"/>
        <v>242</v>
      </c>
      <c r="L7" s="61">
        <v>18</v>
      </c>
      <c r="M7" s="63">
        <v>25</v>
      </c>
      <c r="N7" s="64" t="s">
        <v>37</v>
      </c>
      <c r="O7" s="64" t="s">
        <v>38</v>
      </c>
      <c r="P7" s="64" t="s">
        <v>38</v>
      </c>
      <c r="Q7" s="65">
        <v>976925.45023094153</v>
      </c>
      <c r="T7" s="32"/>
      <c r="U7" s="32"/>
      <c r="V7" s="32"/>
      <c r="X7" s="32"/>
      <c r="Y7" s="40"/>
      <c r="Z7" s="35"/>
      <c r="AA7" s="37"/>
    </row>
    <row r="8" spans="1:27" ht="24" customHeight="1" x14ac:dyDescent="0.35">
      <c r="A8" s="31"/>
      <c r="B8" s="60" t="s">
        <v>42</v>
      </c>
      <c r="C8" s="60" t="s">
        <v>43</v>
      </c>
      <c r="D8" s="61">
        <v>1</v>
      </c>
      <c r="E8" s="62">
        <v>75</v>
      </c>
      <c r="F8" s="61">
        <v>15</v>
      </c>
      <c r="G8" s="61">
        <v>15</v>
      </c>
      <c r="H8" s="61">
        <v>12</v>
      </c>
      <c r="I8" s="61">
        <v>80</v>
      </c>
      <c r="J8" s="61">
        <v>20</v>
      </c>
      <c r="K8" s="61">
        <f t="shared" si="0"/>
        <v>217</v>
      </c>
      <c r="L8" s="61">
        <v>18</v>
      </c>
      <c r="M8" s="63">
        <v>25</v>
      </c>
      <c r="N8" s="64" t="s">
        <v>37</v>
      </c>
      <c r="O8" s="64" t="s">
        <v>38</v>
      </c>
      <c r="P8" s="64" t="s">
        <v>38</v>
      </c>
      <c r="Q8" s="65">
        <v>870410.6756147414</v>
      </c>
      <c r="T8" s="32"/>
      <c r="U8" s="32"/>
      <c r="V8" s="32"/>
      <c r="X8" s="32"/>
      <c r="Y8" s="40"/>
      <c r="Z8" s="35"/>
      <c r="AA8" s="37"/>
    </row>
    <row r="9" spans="1:27" ht="24" customHeight="1" x14ac:dyDescent="0.35">
      <c r="A9" s="31"/>
      <c r="B9" s="60" t="s">
        <v>44</v>
      </c>
      <c r="C9" s="60" t="s">
        <v>45</v>
      </c>
      <c r="D9" s="61">
        <v>1</v>
      </c>
      <c r="E9" s="62">
        <v>100</v>
      </c>
      <c r="F9" s="61">
        <v>15</v>
      </c>
      <c r="G9" s="61">
        <v>15</v>
      </c>
      <c r="H9" s="61">
        <v>12</v>
      </c>
      <c r="I9" s="61">
        <v>80</v>
      </c>
      <c r="J9" s="61">
        <v>20</v>
      </c>
      <c r="K9" s="61">
        <f t="shared" si="0"/>
        <v>242</v>
      </c>
      <c r="L9" s="61">
        <v>18</v>
      </c>
      <c r="M9" s="63">
        <v>25</v>
      </c>
      <c r="N9" s="64" t="s">
        <v>37</v>
      </c>
      <c r="O9" s="64" t="s">
        <v>38</v>
      </c>
      <c r="P9" s="64" t="s">
        <v>38</v>
      </c>
      <c r="Q9" s="65">
        <v>976925.45023094153</v>
      </c>
      <c r="T9" s="32"/>
      <c r="U9" s="32"/>
      <c r="V9" s="32"/>
      <c r="X9" s="32"/>
      <c r="Y9" s="40"/>
      <c r="Z9" s="35"/>
      <c r="AA9" s="37"/>
    </row>
    <row r="10" spans="1:27" ht="24" customHeight="1" x14ac:dyDescent="0.35">
      <c r="A10" s="31"/>
      <c r="B10" s="60" t="s">
        <v>44</v>
      </c>
      <c r="C10" s="60" t="s">
        <v>46</v>
      </c>
      <c r="D10" s="61">
        <v>1</v>
      </c>
      <c r="E10" s="62">
        <v>65</v>
      </c>
      <c r="F10" s="61">
        <v>15</v>
      </c>
      <c r="G10" s="61">
        <v>15</v>
      </c>
      <c r="H10" s="61">
        <v>12</v>
      </c>
      <c r="I10" s="61">
        <v>80</v>
      </c>
      <c r="J10" s="61">
        <v>20</v>
      </c>
      <c r="K10" s="61">
        <f t="shared" si="0"/>
        <v>207</v>
      </c>
      <c r="L10" s="61">
        <v>18</v>
      </c>
      <c r="M10" s="63">
        <v>25</v>
      </c>
      <c r="N10" s="64" t="s">
        <v>37</v>
      </c>
      <c r="O10" s="64" t="s">
        <v>38</v>
      </c>
      <c r="P10" s="64" t="s">
        <v>38</v>
      </c>
      <c r="Q10" s="65">
        <v>827804.76576826116</v>
      </c>
      <c r="T10" s="32"/>
      <c r="U10" s="32"/>
      <c r="V10" s="32"/>
      <c r="X10" s="32"/>
      <c r="Y10" s="40"/>
      <c r="Z10" s="35"/>
      <c r="AA10" s="37"/>
    </row>
    <row r="11" spans="1:27" ht="24" customHeight="1" x14ac:dyDescent="0.35">
      <c r="A11" s="31"/>
      <c r="B11" s="60" t="s">
        <v>47</v>
      </c>
      <c r="C11" s="60" t="s">
        <v>48</v>
      </c>
      <c r="D11" s="61">
        <v>1</v>
      </c>
      <c r="E11" s="62">
        <v>60</v>
      </c>
      <c r="F11" s="61">
        <v>15</v>
      </c>
      <c r="G11" s="61">
        <v>15</v>
      </c>
      <c r="H11" s="61">
        <v>12</v>
      </c>
      <c r="I11" s="61">
        <v>80</v>
      </c>
      <c r="J11" s="61">
        <v>20</v>
      </c>
      <c r="K11" s="61">
        <f t="shared" si="0"/>
        <v>202</v>
      </c>
      <c r="L11" s="61">
        <v>18</v>
      </c>
      <c r="M11" s="63">
        <v>25</v>
      </c>
      <c r="N11" s="64" t="s">
        <v>37</v>
      </c>
      <c r="O11" s="64" t="s">
        <v>38</v>
      </c>
      <c r="P11" s="64" t="s">
        <v>38</v>
      </c>
      <c r="Q11" s="65">
        <v>806501.81084502127</v>
      </c>
      <c r="T11" s="32"/>
      <c r="U11" s="32"/>
      <c r="V11" s="32"/>
      <c r="X11" s="32"/>
      <c r="Y11" s="40"/>
      <c r="Z11" s="35"/>
      <c r="AA11" s="37"/>
    </row>
    <row r="12" spans="1:27" ht="24" customHeight="1" x14ac:dyDescent="0.35">
      <c r="A12" s="31"/>
      <c r="B12" s="60" t="s">
        <v>47</v>
      </c>
      <c r="C12" s="60" t="s">
        <v>49</v>
      </c>
      <c r="D12" s="61">
        <v>1</v>
      </c>
      <c r="E12" s="62">
        <v>65</v>
      </c>
      <c r="F12" s="61">
        <v>15</v>
      </c>
      <c r="G12" s="61">
        <v>15</v>
      </c>
      <c r="H12" s="61">
        <v>12</v>
      </c>
      <c r="I12" s="61">
        <v>80</v>
      </c>
      <c r="J12" s="61">
        <v>20</v>
      </c>
      <c r="K12" s="61">
        <f t="shared" si="0"/>
        <v>207</v>
      </c>
      <c r="L12" s="61">
        <v>18</v>
      </c>
      <c r="M12" s="63">
        <v>25</v>
      </c>
      <c r="N12" s="64" t="s">
        <v>37</v>
      </c>
      <c r="O12" s="64" t="s">
        <v>38</v>
      </c>
      <c r="P12" s="64" t="s">
        <v>38</v>
      </c>
      <c r="Q12" s="65">
        <v>827804.76576826116</v>
      </c>
      <c r="T12" s="32"/>
      <c r="U12" s="32"/>
      <c r="V12" s="32"/>
      <c r="X12" s="32"/>
      <c r="Y12" s="40"/>
      <c r="Z12" s="35"/>
      <c r="AA12" s="37"/>
    </row>
    <row r="13" spans="1:27" ht="24" customHeight="1" x14ac:dyDescent="0.35">
      <c r="A13" s="31"/>
      <c r="B13" s="60" t="s">
        <v>47</v>
      </c>
      <c r="C13" s="60" t="s">
        <v>50</v>
      </c>
      <c r="D13" s="61">
        <v>1</v>
      </c>
      <c r="E13" s="62">
        <v>60</v>
      </c>
      <c r="F13" s="61">
        <v>15</v>
      </c>
      <c r="G13" s="61">
        <v>15</v>
      </c>
      <c r="H13" s="61">
        <v>12</v>
      </c>
      <c r="I13" s="61">
        <v>80</v>
      </c>
      <c r="J13" s="61">
        <v>20</v>
      </c>
      <c r="K13" s="61">
        <f t="shared" si="0"/>
        <v>202</v>
      </c>
      <c r="L13" s="61">
        <v>18</v>
      </c>
      <c r="M13" s="63">
        <v>25</v>
      </c>
      <c r="N13" s="64" t="s">
        <v>37</v>
      </c>
      <c r="O13" s="64" t="s">
        <v>38</v>
      </c>
      <c r="P13" s="64" t="s">
        <v>38</v>
      </c>
      <c r="Q13" s="65">
        <v>806501.81084502127</v>
      </c>
      <c r="T13" s="32"/>
      <c r="U13" s="32"/>
      <c r="V13" s="32"/>
      <c r="X13" s="32"/>
      <c r="Y13" s="40"/>
      <c r="Z13" s="35"/>
      <c r="AA13" s="37"/>
    </row>
    <row r="14" spans="1:27" ht="24" customHeight="1" x14ac:dyDescent="0.35">
      <c r="A14" s="31"/>
      <c r="B14" s="60" t="s">
        <v>35</v>
      </c>
      <c r="C14" s="60" t="s">
        <v>51</v>
      </c>
      <c r="D14" s="61">
        <v>2</v>
      </c>
      <c r="E14" s="62">
        <v>30</v>
      </c>
      <c r="F14" s="61">
        <v>15</v>
      </c>
      <c r="G14" s="61">
        <v>15</v>
      </c>
      <c r="H14" s="61">
        <v>12</v>
      </c>
      <c r="I14" s="61">
        <v>80</v>
      </c>
      <c r="J14" s="61">
        <v>0</v>
      </c>
      <c r="K14" s="61">
        <f t="shared" si="0"/>
        <v>152</v>
      </c>
      <c r="L14" s="61">
        <v>18</v>
      </c>
      <c r="M14" s="63">
        <v>25</v>
      </c>
      <c r="N14" s="64" t="s">
        <v>37</v>
      </c>
      <c r="O14" s="64" t="s">
        <v>38</v>
      </c>
      <c r="P14" s="64" t="s">
        <v>38</v>
      </c>
      <c r="Q14" s="65">
        <v>311242.03078243457</v>
      </c>
      <c r="T14" s="32"/>
      <c r="U14" s="32"/>
      <c r="V14" s="32"/>
      <c r="X14" s="36"/>
      <c r="Y14" s="40"/>
      <c r="Z14" s="35"/>
      <c r="AA14" s="37"/>
    </row>
    <row r="15" spans="1:27" ht="24" customHeight="1" x14ac:dyDescent="0.35">
      <c r="A15" s="31"/>
      <c r="B15" s="60" t="s">
        <v>35</v>
      </c>
      <c r="C15" s="60" t="s">
        <v>52</v>
      </c>
      <c r="D15" s="61">
        <v>2</v>
      </c>
      <c r="E15" s="62">
        <v>30</v>
      </c>
      <c r="F15" s="61">
        <v>15</v>
      </c>
      <c r="G15" s="61">
        <v>15</v>
      </c>
      <c r="H15" s="61">
        <v>12</v>
      </c>
      <c r="I15" s="61">
        <v>80</v>
      </c>
      <c r="J15" s="61">
        <v>0</v>
      </c>
      <c r="K15" s="61">
        <f t="shared" si="0"/>
        <v>152</v>
      </c>
      <c r="L15" s="61">
        <v>18</v>
      </c>
      <c r="M15" s="63">
        <v>25</v>
      </c>
      <c r="N15" s="64" t="s">
        <v>37</v>
      </c>
      <c r="O15" s="64" t="s">
        <v>38</v>
      </c>
      <c r="P15" s="64" t="s">
        <v>38</v>
      </c>
      <c r="Q15" s="65">
        <v>311242.03078243457</v>
      </c>
      <c r="T15" s="32"/>
      <c r="U15" s="32"/>
      <c r="V15" s="32"/>
      <c r="X15" s="36"/>
      <c r="Y15" s="40"/>
      <c r="Z15" s="35"/>
      <c r="AA15" s="37"/>
    </row>
    <row r="16" spans="1:27" ht="24" customHeight="1" x14ac:dyDescent="0.35">
      <c r="A16" s="31"/>
      <c r="B16" s="60" t="s">
        <v>35</v>
      </c>
      <c r="C16" s="60" t="s">
        <v>53</v>
      </c>
      <c r="D16" s="61">
        <v>2</v>
      </c>
      <c r="E16" s="62">
        <v>72</v>
      </c>
      <c r="F16" s="61">
        <v>15</v>
      </c>
      <c r="G16" s="61">
        <v>15</v>
      </c>
      <c r="H16" s="61">
        <v>12</v>
      </c>
      <c r="I16" s="61">
        <v>80</v>
      </c>
      <c r="J16" s="61">
        <v>0</v>
      </c>
      <c r="K16" s="61">
        <f t="shared" si="0"/>
        <v>194</v>
      </c>
      <c r="L16" s="61">
        <v>18</v>
      </c>
      <c r="M16" s="63">
        <v>25</v>
      </c>
      <c r="N16" s="64" t="s">
        <v>37</v>
      </c>
      <c r="O16" s="64" t="s">
        <v>38</v>
      </c>
      <c r="P16" s="64" t="s">
        <v>38</v>
      </c>
      <c r="Q16" s="65">
        <v>490186.85213765077</v>
      </c>
      <c r="T16" s="32"/>
      <c r="U16" s="32"/>
      <c r="V16" s="32"/>
      <c r="X16" s="36"/>
      <c r="Y16" s="40"/>
      <c r="Z16" s="35"/>
      <c r="AA16" s="37"/>
    </row>
    <row r="17" spans="1:27" ht="24" customHeight="1" x14ac:dyDescent="0.35">
      <c r="A17" s="31"/>
      <c r="B17" s="60" t="s">
        <v>44</v>
      </c>
      <c r="C17" s="60" t="s">
        <v>54</v>
      </c>
      <c r="D17" s="61">
        <v>2</v>
      </c>
      <c r="E17" s="62">
        <v>90</v>
      </c>
      <c r="F17" s="61">
        <v>15</v>
      </c>
      <c r="G17" s="61">
        <v>15</v>
      </c>
      <c r="H17" s="61">
        <v>12</v>
      </c>
      <c r="I17" s="61">
        <v>80</v>
      </c>
      <c r="J17" s="61">
        <v>0</v>
      </c>
      <c r="K17" s="61">
        <f t="shared" si="0"/>
        <v>212</v>
      </c>
      <c r="L17" s="61">
        <v>18</v>
      </c>
      <c r="M17" s="63">
        <v>25</v>
      </c>
      <c r="N17" s="64" t="s">
        <v>37</v>
      </c>
      <c r="O17" s="64" t="s">
        <v>38</v>
      </c>
      <c r="P17" s="64" t="s">
        <v>38</v>
      </c>
      <c r="Q17" s="65">
        <v>566877.489861315</v>
      </c>
      <c r="T17" s="32"/>
      <c r="U17" s="32"/>
      <c r="V17" s="32"/>
      <c r="X17" s="36"/>
      <c r="Y17" s="40"/>
      <c r="Z17" s="35"/>
      <c r="AA17" s="37"/>
    </row>
    <row r="18" spans="1:27" ht="24" customHeight="1" x14ac:dyDescent="0.35">
      <c r="A18" s="31"/>
      <c r="B18" s="60" t="s">
        <v>55</v>
      </c>
      <c r="C18" s="60" t="s">
        <v>56</v>
      </c>
      <c r="D18" s="61">
        <v>2</v>
      </c>
      <c r="E18" s="62">
        <v>104</v>
      </c>
      <c r="F18" s="61">
        <v>15</v>
      </c>
      <c r="G18" s="61">
        <v>15</v>
      </c>
      <c r="H18" s="61">
        <v>12</v>
      </c>
      <c r="I18" s="61">
        <v>80</v>
      </c>
      <c r="J18" s="61">
        <v>0</v>
      </c>
      <c r="K18" s="61">
        <f t="shared" si="0"/>
        <v>226</v>
      </c>
      <c r="L18" s="61">
        <v>18</v>
      </c>
      <c r="M18" s="63">
        <v>25</v>
      </c>
      <c r="N18" s="64" t="s">
        <v>37</v>
      </c>
      <c r="O18" s="64" t="s">
        <v>38</v>
      </c>
      <c r="P18" s="64" t="s">
        <v>38</v>
      </c>
      <c r="Q18" s="65">
        <v>626525.76364638703</v>
      </c>
      <c r="T18" s="32"/>
      <c r="U18" s="32"/>
      <c r="V18" s="32"/>
      <c r="X18" s="36"/>
      <c r="Y18" s="40"/>
      <c r="Z18" s="35"/>
      <c r="AA18" s="37"/>
    </row>
    <row r="19" spans="1:27" ht="24" customHeight="1" x14ac:dyDescent="0.35">
      <c r="A19" s="31"/>
      <c r="B19" s="60" t="s">
        <v>55</v>
      </c>
      <c r="C19" s="60" t="s">
        <v>57</v>
      </c>
      <c r="D19" s="61">
        <v>2</v>
      </c>
      <c r="E19" s="62">
        <v>114</v>
      </c>
      <c r="F19" s="61">
        <v>15</v>
      </c>
      <c r="G19" s="61">
        <v>15</v>
      </c>
      <c r="H19" s="61">
        <v>12</v>
      </c>
      <c r="I19" s="61">
        <v>80</v>
      </c>
      <c r="J19" s="61">
        <v>0</v>
      </c>
      <c r="K19" s="61">
        <f t="shared" si="0"/>
        <v>236</v>
      </c>
      <c r="L19" s="61">
        <v>18</v>
      </c>
      <c r="M19" s="63">
        <v>25</v>
      </c>
      <c r="N19" s="64" t="s">
        <v>37</v>
      </c>
      <c r="O19" s="64" t="s">
        <v>38</v>
      </c>
      <c r="P19" s="64" t="s">
        <v>38</v>
      </c>
      <c r="Q19" s="65">
        <v>669131.67349286692</v>
      </c>
      <c r="T19" s="32"/>
      <c r="U19" s="32"/>
      <c r="V19" s="32"/>
      <c r="X19" s="36"/>
      <c r="Y19" s="40"/>
      <c r="Z19" s="35"/>
      <c r="AA19" s="37"/>
    </row>
    <row r="20" spans="1:27" ht="24" customHeight="1" x14ac:dyDescent="0.35">
      <c r="A20" s="31"/>
      <c r="B20" s="60" t="s">
        <v>42</v>
      </c>
      <c r="C20" s="60" t="s">
        <v>58</v>
      </c>
      <c r="D20" s="61">
        <v>2</v>
      </c>
      <c r="E20" s="62">
        <v>75</v>
      </c>
      <c r="F20" s="61">
        <v>15</v>
      </c>
      <c r="G20" s="61">
        <v>15</v>
      </c>
      <c r="H20" s="61">
        <v>12</v>
      </c>
      <c r="I20" s="61">
        <v>80</v>
      </c>
      <c r="J20" s="61">
        <v>0</v>
      </c>
      <c r="K20" s="61">
        <f t="shared" si="0"/>
        <v>197</v>
      </c>
      <c r="L20" s="61">
        <v>18</v>
      </c>
      <c r="M20" s="63">
        <v>25</v>
      </c>
      <c r="N20" s="64" t="s">
        <v>37</v>
      </c>
      <c r="O20" s="64" t="s">
        <v>38</v>
      </c>
      <c r="P20" s="64" t="s">
        <v>38</v>
      </c>
      <c r="Q20" s="65">
        <v>502968.62509159488</v>
      </c>
      <c r="T20" s="32"/>
      <c r="U20" s="32"/>
      <c r="V20" s="32"/>
      <c r="X20" s="36"/>
      <c r="Y20" s="40"/>
      <c r="Z20" s="35"/>
      <c r="AA20" s="37"/>
    </row>
    <row r="21" spans="1:27" ht="24.75" customHeight="1" x14ac:dyDescent="0.35">
      <c r="A21" s="23"/>
      <c r="M21" s="34"/>
      <c r="N21" s="34"/>
      <c r="O21" s="34"/>
      <c r="P21" s="34"/>
      <c r="T21" s="32"/>
    </row>
    <row r="22" spans="1:27" ht="46.5" customHeight="1" x14ac:dyDescent="0.35">
      <c r="A22" s="41" t="s">
        <v>59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27" ht="26.25" customHeight="1" x14ac:dyDescent="0.35"/>
  </sheetData>
  <mergeCells count="5">
    <mergeCell ref="L4:M4"/>
    <mergeCell ref="N4:P4"/>
    <mergeCell ref="A22:Q22"/>
    <mergeCell ref="E4:K4"/>
    <mergeCell ref="Q4:Q5"/>
  </mergeCells>
  <pageMargins left="0.7" right="0.7" top="0.92" bottom="0.39" header="0.3" footer="0.3"/>
  <pageSetup paperSize="9" scale="50" orientation="landscape" r:id="rId1"/>
  <ignoredErrors>
    <ignoredError sqref="K6:K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45FC-BFE2-46E3-AAA9-7E2FDF2A2BAB}">
  <dimension ref="A2:W8"/>
  <sheetViews>
    <sheetView topLeftCell="V1" workbookViewId="0">
      <selection activeCell="N13" sqref="N13"/>
    </sheetView>
  </sheetViews>
  <sheetFormatPr baseColWidth="10" defaultColWidth="11.453125" defaultRowHeight="14.5" x14ac:dyDescent="0.35"/>
  <cols>
    <col min="2" max="2" width="47.453125" bestFit="1" customWidth="1"/>
    <col min="3" max="3" width="15.81640625" customWidth="1"/>
    <col min="12" max="13" width="0" hidden="1" customWidth="1"/>
    <col min="22" max="22" width="11.7265625" bestFit="1" customWidth="1"/>
    <col min="23" max="23" width="11.453125" customWidth="1"/>
  </cols>
  <sheetData>
    <row r="2" spans="1:23" x14ac:dyDescent="0.35">
      <c r="A2" s="1"/>
      <c r="B2" s="1"/>
      <c r="C2" s="2"/>
      <c r="D2" s="43" t="s">
        <v>60</v>
      </c>
      <c r="E2" s="44"/>
      <c r="F2" s="44"/>
      <c r="G2" s="44"/>
      <c r="H2" s="3"/>
      <c r="I2" s="45" t="s">
        <v>4</v>
      </c>
      <c r="J2" s="46"/>
      <c r="K2" s="43" t="s">
        <v>61</v>
      </c>
      <c r="L2" s="47"/>
      <c r="M2" s="47"/>
      <c r="N2" s="4" t="s">
        <v>6</v>
      </c>
      <c r="O2" s="4" t="s">
        <v>7</v>
      </c>
      <c r="P2" s="4" t="s">
        <v>8</v>
      </c>
      <c r="Q2" s="4" t="s">
        <v>7</v>
      </c>
      <c r="R2" s="4" t="s">
        <v>8</v>
      </c>
      <c r="S2" s="4" t="s">
        <v>7</v>
      </c>
      <c r="T2" s="4" t="s">
        <v>8</v>
      </c>
      <c r="U2" s="4" t="s">
        <v>6</v>
      </c>
      <c r="V2" s="48" t="s">
        <v>9</v>
      </c>
      <c r="W2" s="49"/>
    </row>
    <row r="3" spans="1:23" ht="56" x14ac:dyDescent="0.35">
      <c r="A3" s="5" t="s">
        <v>11</v>
      </c>
      <c r="B3" s="5" t="s">
        <v>12</v>
      </c>
      <c r="C3" s="5" t="s">
        <v>13</v>
      </c>
      <c r="D3" s="6" t="s">
        <v>14</v>
      </c>
      <c r="E3" s="7" t="s">
        <v>15</v>
      </c>
      <c r="F3" s="7" t="s">
        <v>16</v>
      </c>
      <c r="G3" s="7" t="s">
        <v>62</v>
      </c>
      <c r="H3" s="8" t="s">
        <v>20</v>
      </c>
      <c r="I3" s="6" t="s">
        <v>21</v>
      </c>
      <c r="J3" s="7" t="s">
        <v>22</v>
      </c>
      <c r="K3" s="6" t="s">
        <v>23</v>
      </c>
      <c r="L3" s="7" t="s">
        <v>24</v>
      </c>
      <c r="M3" s="7" t="s">
        <v>25</v>
      </c>
      <c r="N3" s="9" t="s">
        <v>26</v>
      </c>
      <c r="O3" s="9" t="s">
        <v>27</v>
      </c>
      <c r="P3" s="9" t="s">
        <v>28</v>
      </c>
      <c r="Q3" s="9" t="s">
        <v>29</v>
      </c>
      <c r="R3" s="9" t="s">
        <v>30</v>
      </c>
      <c r="S3" s="9" t="s">
        <v>31</v>
      </c>
      <c r="T3" s="9" t="s">
        <v>32</v>
      </c>
      <c r="U3" s="9" t="s">
        <v>33</v>
      </c>
      <c r="V3" s="10" t="s">
        <v>63</v>
      </c>
      <c r="W3" s="11" t="s">
        <v>25</v>
      </c>
    </row>
    <row r="4" spans="1:23" x14ac:dyDescent="0.35">
      <c r="A4" s="13" t="s">
        <v>40</v>
      </c>
      <c r="B4" s="22" t="s">
        <v>64</v>
      </c>
      <c r="C4" s="14"/>
      <c r="D4" s="15">
        <v>110</v>
      </c>
      <c r="E4" s="12" t="s">
        <v>37</v>
      </c>
      <c r="F4" s="12" t="s">
        <v>37</v>
      </c>
      <c r="G4" s="12" t="s">
        <v>38</v>
      </c>
      <c r="H4" s="16">
        <f>D4+IF(E4="SI",15,0)+IF(F4="SI",15,0)+IF(G4="SI",6,0)</f>
        <v>140</v>
      </c>
      <c r="I4" s="15">
        <v>18</v>
      </c>
      <c r="J4" s="17">
        <v>25</v>
      </c>
      <c r="K4" s="18" t="s">
        <v>37</v>
      </c>
      <c r="L4" s="19" t="s">
        <v>38</v>
      </c>
      <c r="M4" s="19" t="s">
        <v>38</v>
      </c>
      <c r="N4" s="20">
        <f t="shared" ref="N4:N8" si="0">(H4+D4*60%+15%*H4+15%*H4*3+10%*H4*1.25)*HD</f>
        <v>326565</v>
      </c>
      <c r="O4" s="20">
        <f t="shared" ref="O4:O8" si="1">15%*H4*HD+15%*10%*H4*HD+250*J4+10000</f>
        <v>40782.199999999997</v>
      </c>
      <c r="P4" s="20">
        <f>15%*H4*HD+15%*10%*H4*HD</f>
        <v>24532.2</v>
      </c>
      <c r="Q4" s="20">
        <f>20%*(N4+O4)</f>
        <v>73469.440000000002</v>
      </c>
      <c r="R4" s="20">
        <f t="shared" ref="R4:R8" si="2">20%*(N4+P4)</f>
        <v>70219.44</v>
      </c>
      <c r="S4" s="20">
        <f>(N4+O4+Q4)*-10%</f>
        <v>-44081.664000000004</v>
      </c>
      <c r="T4" s="20">
        <f t="shared" ref="T4:T8" si="3">(N4+P4+R4)*-30%</f>
        <v>-126394.992</v>
      </c>
      <c r="U4" s="21">
        <v>9.11E-2</v>
      </c>
      <c r="V4" s="20">
        <f ca="1">(SUMIFS($P4:$V4,$P$6:$V$6,"P")+SUMIFS($P4:$V4,$P$6:$V$6,"G"))*(1+U4)</f>
        <v>468038.15561879997</v>
      </c>
      <c r="W4" s="20" t="str">
        <f>IF(M4="SI",(SUMIFS($P4:$V4,$P$6:$V$6,"V")+SUMIFS($P4:$V4,$P$6:$V$6,"G"))*(1+U4),"-")</f>
        <v>-</v>
      </c>
    </row>
    <row r="5" spans="1:23" x14ac:dyDescent="0.35">
      <c r="A5" s="13" t="s">
        <v>40</v>
      </c>
      <c r="B5" s="22" t="s">
        <v>65</v>
      </c>
      <c r="C5" s="14"/>
      <c r="D5" s="15">
        <v>100</v>
      </c>
      <c r="E5" s="12" t="s">
        <v>37</v>
      </c>
      <c r="F5" s="12" t="s">
        <v>37</v>
      </c>
      <c r="G5" s="12" t="s">
        <v>38</v>
      </c>
      <c r="H5" s="16">
        <f t="shared" ref="H5:H8" si="4">D5+IF(E5="SI",15,0)+IF(F5="SI",15,0)+IF(G5="SI",6,0)</f>
        <v>130</v>
      </c>
      <c r="I5" s="15">
        <v>18</v>
      </c>
      <c r="J5" s="17">
        <v>25</v>
      </c>
      <c r="K5" s="18" t="s">
        <v>37</v>
      </c>
      <c r="L5" s="19" t="s">
        <v>38</v>
      </c>
      <c r="M5" s="19" t="s">
        <v>38</v>
      </c>
      <c r="N5" s="20">
        <f t="shared" si="0"/>
        <v>301873.5</v>
      </c>
      <c r="O5" s="20">
        <f t="shared" si="1"/>
        <v>39029.9</v>
      </c>
      <c r="P5" s="20">
        <f t="shared" ref="P5:P8" si="5">15%*H5*HD+15%*10%*H5*HD</f>
        <v>22779.9</v>
      </c>
      <c r="Q5" s="20">
        <f t="shared" ref="Q5:Q8" si="6">20%*(N5+O5)</f>
        <v>68180.680000000008</v>
      </c>
      <c r="R5" s="20">
        <f t="shared" si="2"/>
        <v>64930.680000000008</v>
      </c>
      <c r="S5" s="20">
        <f t="shared" ref="S5:S8" si="7">(N5+O5+Q5)*-10%</f>
        <v>-40908.408000000003</v>
      </c>
      <c r="T5" s="20">
        <f t="shared" si="3"/>
        <v>-116875.224</v>
      </c>
      <c r="U5" s="21">
        <v>9.11E-2</v>
      </c>
      <c r="V5" s="20">
        <f t="shared" ref="V5:V8" ca="1" si="8">(SUMIFS($P5:$V5,$P$6:$V$6,"P")+SUMIFS($P5:$V5,$P$6:$V$6,"G"))*(1+U5)</f>
        <v>289706.8076388</v>
      </c>
      <c r="W5" s="20" t="str">
        <f t="shared" ref="W5:W8" si="9">IF(M5="SI",(SUMIFS($P5:$V5,$P$6:$V$6,"V")+SUMIFS($P5:$V5,$P$6:$V$6,"G"))*(1+U5),"-")</f>
        <v>-</v>
      </c>
    </row>
    <row r="6" spans="1:23" x14ac:dyDescent="0.35">
      <c r="A6" s="13" t="s">
        <v>40</v>
      </c>
      <c r="B6" s="22" t="s">
        <v>41</v>
      </c>
      <c r="C6" s="14"/>
      <c r="D6" s="15">
        <v>100</v>
      </c>
      <c r="E6" s="12" t="s">
        <v>37</v>
      </c>
      <c r="F6" s="12" t="s">
        <v>37</v>
      </c>
      <c r="G6" s="12" t="s">
        <v>38</v>
      </c>
      <c r="H6" s="16">
        <f t="shared" si="4"/>
        <v>130</v>
      </c>
      <c r="I6" s="15">
        <v>18</v>
      </c>
      <c r="J6" s="17">
        <v>25</v>
      </c>
      <c r="K6" s="18" t="s">
        <v>37</v>
      </c>
      <c r="L6" s="19" t="s">
        <v>38</v>
      </c>
      <c r="M6" s="19" t="s">
        <v>38</v>
      </c>
      <c r="N6" s="20">
        <f t="shared" si="0"/>
        <v>301873.5</v>
      </c>
      <c r="O6" s="20">
        <f t="shared" si="1"/>
        <v>39029.9</v>
      </c>
      <c r="P6" s="20">
        <f t="shared" si="5"/>
        <v>22779.9</v>
      </c>
      <c r="Q6" s="20">
        <f t="shared" si="6"/>
        <v>68180.680000000008</v>
      </c>
      <c r="R6" s="20">
        <f t="shared" si="2"/>
        <v>64930.680000000008</v>
      </c>
      <c r="S6" s="20">
        <f t="shared" si="7"/>
        <v>-40908.408000000003</v>
      </c>
      <c r="T6" s="20">
        <f t="shared" si="3"/>
        <v>-116875.224</v>
      </c>
      <c r="U6" s="21">
        <v>9.11E-2</v>
      </c>
      <c r="V6" s="20">
        <f t="shared" ca="1" si="8"/>
        <v>207486.67035960002</v>
      </c>
      <c r="W6" s="20" t="str">
        <f t="shared" si="9"/>
        <v>-</v>
      </c>
    </row>
    <row r="7" spans="1:23" x14ac:dyDescent="0.35">
      <c r="A7" s="13" t="s">
        <v>40</v>
      </c>
      <c r="B7" s="22" t="s">
        <v>66</v>
      </c>
      <c r="C7" s="14"/>
      <c r="D7" s="15">
        <v>60</v>
      </c>
      <c r="E7" s="12" t="s">
        <v>37</v>
      </c>
      <c r="F7" s="12" t="s">
        <v>37</v>
      </c>
      <c r="G7" s="12" t="s">
        <v>38</v>
      </c>
      <c r="H7" s="16">
        <f t="shared" si="4"/>
        <v>90</v>
      </c>
      <c r="I7" s="15">
        <v>18</v>
      </c>
      <c r="J7" s="17">
        <v>25</v>
      </c>
      <c r="K7" s="18" t="s">
        <v>37</v>
      </c>
      <c r="L7" s="19" t="s">
        <v>38</v>
      </c>
      <c r="M7" s="19" t="s">
        <v>38</v>
      </c>
      <c r="N7" s="20">
        <f t="shared" si="0"/>
        <v>203107.5</v>
      </c>
      <c r="O7" s="20">
        <f t="shared" si="1"/>
        <v>32020.7</v>
      </c>
      <c r="P7" s="20">
        <f t="shared" si="5"/>
        <v>15770.7</v>
      </c>
      <c r="Q7" s="20">
        <f t="shared" si="6"/>
        <v>47025.640000000007</v>
      </c>
      <c r="R7" s="20">
        <f t="shared" si="2"/>
        <v>43775.640000000007</v>
      </c>
      <c r="S7" s="20">
        <f t="shared" si="7"/>
        <v>-28215.384000000005</v>
      </c>
      <c r="T7" s="20">
        <f t="shared" si="3"/>
        <v>-78796.152000000002</v>
      </c>
      <c r="U7" s="21">
        <v>9.11E-2</v>
      </c>
      <c r="V7" s="20">
        <f t="shared" ca="1" si="8"/>
        <v>274126.27934160002</v>
      </c>
      <c r="W7" s="20" t="str">
        <f t="shared" si="9"/>
        <v>-</v>
      </c>
    </row>
    <row r="8" spans="1:23" x14ac:dyDescent="0.35">
      <c r="A8" s="13" t="s">
        <v>40</v>
      </c>
      <c r="B8" s="22" t="s">
        <v>67</v>
      </c>
      <c r="C8" s="14"/>
      <c r="D8" s="15">
        <v>80</v>
      </c>
      <c r="E8" s="12" t="s">
        <v>37</v>
      </c>
      <c r="F8" s="12" t="s">
        <v>37</v>
      </c>
      <c r="G8" s="12" t="s">
        <v>38</v>
      </c>
      <c r="H8" s="16">
        <f t="shared" si="4"/>
        <v>110</v>
      </c>
      <c r="I8" s="15">
        <v>18</v>
      </c>
      <c r="J8" s="17">
        <v>25</v>
      </c>
      <c r="K8" s="18" t="s">
        <v>37</v>
      </c>
      <c r="L8" s="19" t="s">
        <v>38</v>
      </c>
      <c r="M8" s="19" t="s">
        <v>38</v>
      </c>
      <c r="N8" s="20">
        <f t="shared" si="0"/>
        <v>252490.5</v>
      </c>
      <c r="O8" s="20">
        <f t="shared" si="1"/>
        <v>35525.300000000003</v>
      </c>
      <c r="P8" s="20">
        <f t="shared" si="5"/>
        <v>19275.3</v>
      </c>
      <c r="Q8" s="20">
        <f t="shared" si="6"/>
        <v>57603.16</v>
      </c>
      <c r="R8" s="20">
        <f t="shared" si="2"/>
        <v>54353.16</v>
      </c>
      <c r="S8" s="20">
        <f t="shared" si="7"/>
        <v>-34561.896000000001</v>
      </c>
      <c r="T8" s="20">
        <f t="shared" si="3"/>
        <v>-97835.68799999998</v>
      </c>
      <c r="U8" s="21">
        <v>9.11E-2</v>
      </c>
      <c r="V8" s="20">
        <f t="shared" ca="1" si="8"/>
        <v>190517.03472024002</v>
      </c>
      <c r="W8" s="20" t="str">
        <f t="shared" si="9"/>
        <v>-</v>
      </c>
    </row>
  </sheetData>
  <mergeCells count="4">
    <mergeCell ref="D2:G2"/>
    <mergeCell ref="I2:J2"/>
    <mergeCell ref="K2:M2"/>
    <mergeCell ref="V2:W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EA6FE99E0C564D9FE2BFB8A5C42EA3" ma:contentTypeVersion="22" ma:contentTypeDescription="Crear nuevo documento." ma:contentTypeScope="" ma:versionID="bf2ea03195fe99ef7a8b7272cdcab18c">
  <xsd:schema xmlns:xsd="http://www.w3.org/2001/XMLSchema" xmlns:xs="http://www.w3.org/2001/XMLSchema" xmlns:p="http://schemas.microsoft.com/office/2006/metadata/properties" xmlns:ns2="dd8a90df-39da-4ba6-99b2-9f2b5694ad1f" xmlns:ns3="9a6c73e3-05b1-4ea1-b6b2-935bdb153624" xmlns:ns4="7aa5b5c4-ed3f-4879-a105-5be15aaf5fcf" targetNamespace="http://schemas.microsoft.com/office/2006/metadata/properties" ma:root="true" ma:fieldsID="a854b52efce64693b8b27db3730d6a36" ns2:_="" ns3:_="" ns4:_="">
    <xsd:import namespace="dd8a90df-39da-4ba6-99b2-9f2b5694ad1f"/>
    <xsd:import namespace="9a6c73e3-05b1-4ea1-b6b2-935bdb153624"/>
    <xsd:import namespace="7aa5b5c4-ed3f-4879-a105-5be15aaf5fcf"/>
    <xsd:element name="properties">
      <xsd:complexType>
        <xsd:sequence>
          <xsd:element name="documentManagement">
            <xsd:complexType>
              <xsd:all>
                <xsd:element ref="ns2:gobq" minOccurs="0"/>
                <xsd:element ref="ns2:_x0069_pn7" minOccurs="0"/>
                <xsd:element ref="ns3:SharedWithUsers" minOccurs="0"/>
                <xsd:element ref="ns3:SharingHintHash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xksw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a90df-39da-4ba6-99b2-9f2b5694ad1f" elementFormDefault="qualified">
    <xsd:import namespace="http://schemas.microsoft.com/office/2006/documentManagement/types"/>
    <xsd:import namespace="http://schemas.microsoft.com/office/infopath/2007/PartnerControls"/>
    <xsd:element name="gobq" ma:index="8" nillable="true" ma:displayName="Number" ma:internalName="gobq">
      <xsd:simpleType>
        <xsd:restriction base="dms:Number"/>
      </xsd:simpleType>
    </xsd:element>
    <xsd:element name="_x0069_pn7" ma:index="9" nillable="true" ma:displayName="Text" ma:internalName="_x0069_pn7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xksw" ma:index="17" nillable="true" ma:displayName="Número" ma:internalName="xksw">
      <xsd:simpleType>
        <xsd:restriction base="dms:Number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8ad85f51-9230-4a91-a537-1101e7b27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c73e3-05b1-4ea1-b6b2-935bdb1536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1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b5c4-ed3f-4879-a105-5be15aaf5fcf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1cbf418c-cebf-4319-906a-c8c40d9e386c}" ma:internalName="TaxCatchAll" ma:showField="CatchAllData" ma:web="7aa5b5c4-ed3f-4879-a105-5be15aaf5f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ipo de contenido"/>
        <xsd:element ref="dc:title" minOccurs="0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a90df-39da-4ba6-99b2-9f2b5694ad1f">
      <Terms xmlns="http://schemas.microsoft.com/office/infopath/2007/PartnerControls"/>
    </lcf76f155ced4ddcb4097134ff3c332f>
    <gobq xmlns="dd8a90df-39da-4ba6-99b2-9f2b5694ad1f" xsi:nil="true"/>
    <TaxCatchAll xmlns="7aa5b5c4-ed3f-4879-a105-5be15aaf5fcf" xsi:nil="true"/>
    <xksw xmlns="dd8a90df-39da-4ba6-99b2-9f2b5694ad1f" xsi:nil="true"/>
    <_x0069_pn7 xmlns="dd8a90df-39da-4ba6-99b2-9f2b5694ad1f" xsi:nil="true"/>
  </documentManagement>
</p:properties>
</file>

<file path=customXml/itemProps1.xml><?xml version="1.0" encoding="utf-8"?>
<ds:datastoreItem xmlns:ds="http://schemas.openxmlformats.org/officeDocument/2006/customXml" ds:itemID="{E5A37445-2384-4A54-AFE9-864371F41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a90df-39da-4ba6-99b2-9f2b5694ad1f"/>
    <ds:schemaRef ds:uri="9a6c73e3-05b1-4ea1-b6b2-935bdb153624"/>
    <ds:schemaRef ds:uri="7aa5b5c4-ed3f-4879-a105-5be15aaf5f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B95126-C73B-4C84-AA24-039F268DA4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32434-5D76-4AD0-AAB2-D44B8739309F}">
  <ds:schemaRefs>
    <ds:schemaRef ds:uri="http://schemas.microsoft.com/office/2006/metadata/properties"/>
    <ds:schemaRef ds:uri="http://schemas.microsoft.com/office/infopath/2007/PartnerControls"/>
    <ds:schemaRef ds:uri="01210cb1-b69c-4019-b953-6e23aa351635"/>
    <ds:schemaRef ds:uri="5a519cd9-1ffa-4b14-88ce-81d9eed5298e"/>
    <ds:schemaRef ds:uri="dd8a90df-39da-4ba6-99b2-9f2b5694ad1f"/>
    <ds:schemaRef ds:uri="7aa5b5c4-ed3f-4879-a105-5be15aaf5f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</vt:lpstr>
      <vt:lpstr>Logística</vt:lpstr>
      <vt:lpstr>TABLA!Área_de_impresión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Guzman Sommer</dc:creator>
  <cp:keywords/>
  <dc:description/>
  <cp:lastModifiedBy>Cecilia Reyes</cp:lastModifiedBy>
  <cp:revision/>
  <dcterms:created xsi:type="dcterms:W3CDTF">2024-10-04T15:23:25Z</dcterms:created>
  <dcterms:modified xsi:type="dcterms:W3CDTF">2026-06-17T18:02:10Z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0x01010025EA6FE99E0C564D9FE2BFB8A5C42EA3</vt:lpwstr>
  </property>
  <property fmtid="{D5CDD505-2E9C-101B-9397-08002B2CF9AE}" pid="3" name="MediaServiceImageTags">
    <vt:lpwstr/>
  </property>
</Properties>
</file>